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stafa\Desktop\"/>
    </mc:Choice>
  </mc:AlternateContent>
  <bookViews>
    <workbookView xWindow="0" yWindow="0" windowWidth="19200" windowHeight="11490" firstSheet="1" activeTab="1"/>
  </bookViews>
  <sheets>
    <sheet name="Data" sheetId="1" state="hidden" r:id="rId1"/>
    <sheet name="استقطاعات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C5" i="1"/>
  <c r="F14" i="1"/>
  <c r="F15" i="1"/>
  <c r="F16" i="1"/>
  <c r="F17" i="1"/>
  <c r="F13" i="1"/>
  <c r="K39" i="1"/>
  <c r="M37" i="1"/>
  <c r="M35" i="1"/>
  <c r="K35" i="1"/>
  <c r="K36" i="1" s="1"/>
  <c r="H34" i="1"/>
  <c r="H32" i="1"/>
  <c r="H33" i="1" s="1"/>
  <c r="F37" i="1"/>
  <c r="F38" i="1" s="1"/>
  <c r="F35" i="1"/>
  <c r="F36" i="1" s="1"/>
  <c r="F33" i="1"/>
  <c r="F34" i="1" s="1"/>
  <c r="F31" i="1"/>
  <c r="F32" i="1" s="1"/>
  <c r="F30" i="1"/>
  <c r="D30" i="1"/>
  <c r="D29" i="1"/>
  <c r="E14" i="1" l="1"/>
  <c r="C6" i="1"/>
  <c r="E18" i="1" s="1"/>
  <c r="E17" i="1"/>
  <c r="E15" i="1"/>
  <c r="E13" i="1"/>
  <c r="E12" i="1"/>
  <c r="E16" i="1"/>
  <c r="L20" i="1"/>
  <c r="L21" i="1"/>
  <c r="L22" i="1"/>
  <c r="L23" i="1"/>
  <c r="L24" i="1"/>
  <c r="L19" i="1"/>
  <c r="E19" i="1" l="1"/>
  <c r="E21" i="1" l="1"/>
  <c r="B4" i="2"/>
  <c r="E23" i="1" l="1"/>
  <c r="B5" i="2"/>
  <c r="B6" i="2" s="1"/>
  <c r="B8" i="2" s="1"/>
  <c r="B9" i="2" s="1"/>
</calcChain>
</file>

<file path=xl/comments1.xml><?xml version="1.0" encoding="utf-8"?>
<comments xmlns="http://schemas.openxmlformats.org/spreadsheetml/2006/main">
  <authors>
    <author>Mostafa</author>
  </authors>
  <commentList>
    <comment ref="B3" authorId="0" shapeId="0">
      <text>
        <r>
          <rPr>
            <b/>
            <sz val="20"/>
            <color indexed="81"/>
            <rFont val="Tahoma"/>
            <family val="2"/>
          </rPr>
          <t>Mostafa:</t>
        </r>
        <r>
          <rPr>
            <sz val="20"/>
            <color indexed="81"/>
            <rFont val="Tahoma"/>
            <family val="2"/>
          </rPr>
          <t xml:space="preserve">
ادخل مبلغ الفاتورة</t>
        </r>
      </text>
    </comment>
  </commentList>
</comments>
</file>

<file path=xl/sharedStrings.xml><?xml version="1.0" encoding="utf-8"?>
<sst xmlns="http://schemas.openxmlformats.org/spreadsheetml/2006/main" count="13" uniqueCount="13">
  <si>
    <t>6*6</t>
  </si>
  <si>
    <t>.009*4</t>
  </si>
  <si>
    <t>وعاء الضريبة</t>
  </si>
  <si>
    <t>الدمغة العادية</t>
  </si>
  <si>
    <t>الدمغة النسبية</t>
  </si>
  <si>
    <t>اجمالى ض الدمغة</t>
  </si>
  <si>
    <t>ض. الخصم والاضافة</t>
  </si>
  <si>
    <t>بيان</t>
  </si>
  <si>
    <t>مبلغ</t>
  </si>
  <si>
    <t>بيان بالاستقطاعات الضريبية</t>
  </si>
  <si>
    <t>اجمالى الاستقطاعات</t>
  </si>
  <si>
    <t>صافى المبلغ المستحق (مبلغ الشيك)</t>
  </si>
  <si>
    <t>نسبة الضريبة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</si>
</sst>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2" fontId="0" fillId="0" borderId="0" xfId="0" applyNumberFormat="1"/>
    <xf numFmtId="9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M39"/>
  <sheetViews>
    <sheetView rightToLeft="1" workbookViewId="0">
      <selection activeCell="C6" sqref="C6"/>
    </sheetView>
  </sheetViews>
  <sheetFormatPr defaultRowHeight="15" x14ac:dyDescent="0.25"/>
  <cols>
    <col min="6" max="6" width="12" bestFit="1" customWidth="1"/>
  </cols>
  <sheetData>
    <row r="5" spans="1:6" x14ac:dyDescent="0.25">
      <c r="C5">
        <f>استقطاعات!B3</f>
        <v>301</v>
      </c>
    </row>
    <row r="6" spans="1:6" x14ac:dyDescent="0.25">
      <c r="C6" s="1">
        <f>+C5-50</f>
        <v>251</v>
      </c>
    </row>
    <row r="12" spans="1:6" x14ac:dyDescent="0.25">
      <c r="A12">
        <v>0</v>
      </c>
      <c r="B12">
        <v>50</v>
      </c>
      <c r="C12">
        <v>50</v>
      </c>
      <c r="D12">
        <v>0</v>
      </c>
      <c r="E12" t="str">
        <f>IF($C$5&gt;C12,"",IF($C$5&lt;C11,"",IF($C$6&lt;$A$13,$C$6*$D$12,IF($C$6&lt;$A$14,$C$6*$D$13,IF($C$6&lt;$A$15,$C$6*$D$14,IF($C$6&lt;$A$16,$C$6*$D$15,IF($C$6&lt;$A$17,$C$6*$D$16,IF($C$6&lt;$A$18,$C$6*$D$17,($B$17*$D$17)+(0.006*($C$6-$B$17))))))))))</f>
        <v/>
      </c>
    </row>
    <row r="13" spans="1:6" x14ac:dyDescent="0.25">
      <c r="A13">
        <v>51</v>
      </c>
      <c r="B13">
        <v>250</v>
      </c>
      <c r="C13">
        <v>200</v>
      </c>
      <c r="D13">
        <v>1.2E-2</v>
      </c>
      <c r="E13" t="str">
        <f t="shared" ref="E13:E18" si="0">IF($C$5&gt;C13,"",IF($C$5&lt;C12,"",IF($C$6&lt;$A$13,$C$6*$D$12,IF($C$6&lt;$A$14,$C$6*$D$13,IF($C$6&lt;$A$15,$C$6*$D$14,IF($C$6&lt;$A$16,$C$6*$D$15,IF($C$6&lt;$A$17,$C$6*$D$16,IF($C$6&lt;$A$18,$C$6*$D$17,($B$17*$D$17)+(0.006*($C$6-$B$17))))))))))</f>
        <v/>
      </c>
      <c r="F13">
        <f>+D14*2</f>
        <v>2.5999999999999999E-2</v>
      </c>
    </row>
    <row r="14" spans="1:6" x14ac:dyDescent="0.25">
      <c r="A14">
        <v>251</v>
      </c>
      <c r="B14">
        <v>500</v>
      </c>
      <c r="C14">
        <v>250</v>
      </c>
      <c r="D14">
        <v>1.2999999999999999E-2</v>
      </c>
      <c r="E14" t="str">
        <f t="shared" si="0"/>
        <v/>
      </c>
      <c r="F14">
        <f t="shared" ref="F14:F17" si="1">+D15*2</f>
        <v>2.8000000000000001E-2</v>
      </c>
    </row>
    <row r="15" spans="1:6" x14ac:dyDescent="0.25">
      <c r="A15">
        <v>501</v>
      </c>
      <c r="B15">
        <v>1000</v>
      </c>
      <c r="C15">
        <v>500</v>
      </c>
      <c r="D15">
        <v>1.4E-2</v>
      </c>
      <c r="E15">
        <f t="shared" si="0"/>
        <v>3.2629999999999999</v>
      </c>
      <c r="F15">
        <f t="shared" si="1"/>
        <v>0.03</v>
      </c>
    </row>
    <row r="16" spans="1:6" x14ac:dyDescent="0.25">
      <c r="A16">
        <v>1001</v>
      </c>
      <c r="B16">
        <v>5000</v>
      </c>
      <c r="C16">
        <v>4000</v>
      </c>
      <c r="D16">
        <v>1.4999999999999999E-2</v>
      </c>
      <c r="E16" t="str">
        <f t="shared" si="0"/>
        <v/>
      </c>
      <c r="F16">
        <f t="shared" si="1"/>
        <v>3.2000000000000001E-2</v>
      </c>
    </row>
    <row r="17" spans="1:12" x14ac:dyDescent="0.25">
      <c r="A17">
        <v>5001</v>
      </c>
      <c r="B17">
        <v>10000</v>
      </c>
      <c r="C17">
        <v>5000</v>
      </c>
      <c r="D17">
        <v>1.6E-2</v>
      </c>
      <c r="E17" t="str">
        <f t="shared" si="0"/>
        <v/>
      </c>
      <c r="F17">
        <f t="shared" si="1"/>
        <v>0</v>
      </c>
    </row>
    <row r="18" spans="1:12" x14ac:dyDescent="0.25">
      <c r="A18">
        <v>10001</v>
      </c>
      <c r="E18" t="str">
        <f>IF($C$6&lt;C17,"",IF($C$6&lt;$A$13,$C$6*$D$12,IF($C$6&lt;$A$14,$C$6*$D$13,IF($C$6&lt;$A$15,$C$6*$D$14,IF($C$6&lt;$A$16,$C$6*$D$15,IF($C$6&lt;$A$17,$C$6*$D$16,IF($C$6&lt;$A$18,$C$6*$D$17,($B$17*$D$17)+(0.006*($C$6-$B$17)))))))))</f>
        <v/>
      </c>
    </row>
    <row r="19" spans="1:12" x14ac:dyDescent="0.25">
      <c r="E19">
        <f>MAX(E12:E18)</f>
        <v>3.2629999999999999</v>
      </c>
      <c r="H19">
        <v>62.4</v>
      </c>
      <c r="I19">
        <v>90.5</v>
      </c>
      <c r="K19">
        <v>96.8</v>
      </c>
      <c r="L19">
        <f>+H19+K19+I19</f>
        <v>249.7</v>
      </c>
    </row>
    <row r="20" spans="1:12" x14ac:dyDescent="0.25">
      <c r="H20">
        <v>62.4</v>
      </c>
      <c r="I20">
        <v>90.5</v>
      </c>
      <c r="K20">
        <v>96.8</v>
      </c>
      <c r="L20">
        <f t="shared" ref="L20:L24" si="2">+H20+K20+I20</f>
        <v>249.7</v>
      </c>
    </row>
    <row r="21" spans="1:12" x14ac:dyDescent="0.25">
      <c r="E21">
        <f>E19*3</f>
        <v>9.7889999999999997</v>
      </c>
      <c r="L21">
        <f t="shared" si="2"/>
        <v>0</v>
      </c>
    </row>
    <row r="22" spans="1:12" x14ac:dyDescent="0.25">
      <c r="H22">
        <v>187.2</v>
      </c>
      <c r="I22">
        <v>271.5</v>
      </c>
      <c r="K22">
        <v>290.39999999999998</v>
      </c>
      <c r="L22">
        <f t="shared" si="2"/>
        <v>749.09999999999991</v>
      </c>
    </row>
    <row r="23" spans="1:12" x14ac:dyDescent="0.25">
      <c r="E23">
        <f>+E19+E21</f>
        <v>13.052</v>
      </c>
      <c r="L23">
        <f t="shared" si="2"/>
        <v>0</v>
      </c>
    </row>
    <row r="24" spans="1:12" x14ac:dyDescent="0.25">
      <c r="H24">
        <v>249.6</v>
      </c>
      <c r="I24">
        <v>362</v>
      </c>
      <c r="K24">
        <v>387.2</v>
      </c>
      <c r="L24">
        <f t="shared" si="2"/>
        <v>998.8</v>
      </c>
    </row>
    <row r="29" spans="1:12" x14ac:dyDescent="0.25">
      <c r="D29">
        <f>+D13*3</f>
        <v>3.6000000000000004E-2</v>
      </c>
    </row>
    <row r="30" spans="1:12" x14ac:dyDescent="0.25">
      <c r="D30">
        <f>+D29+D13</f>
        <v>4.8000000000000001E-2</v>
      </c>
      <c r="F30">
        <f>+D13*D13*D13</f>
        <v>1.728E-6</v>
      </c>
    </row>
    <row r="31" spans="1:12" x14ac:dyDescent="0.25">
      <c r="F31" s="2">
        <f>+D13+D13+D13+D13</f>
        <v>4.8000000000000001E-2</v>
      </c>
    </row>
    <row r="32" spans="1:12" x14ac:dyDescent="0.25">
      <c r="F32">
        <f>+F31*100</f>
        <v>4.8</v>
      </c>
      <c r="H32">
        <f>2400-50</f>
        <v>2350</v>
      </c>
    </row>
    <row r="33" spans="6:13" x14ac:dyDescent="0.25">
      <c r="F33">
        <f>+D14+D14+D14+D14</f>
        <v>5.1999999999999998E-2</v>
      </c>
      <c r="H33">
        <f>141/H32</f>
        <v>0.06</v>
      </c>
    </row>
    <row r="34" spans="6:13" x14ac:dyDescent="0.25">
      <c r="F34">
        <f>+F33*100</f>
        <v>5.2</v>
      </c>
      <c r="H34">
        <f>+H33*100</f>
        <v>6</v>
      </c>
      <c r="M34" t="s">
        <v>0</v>
      </c>
    </row>
    <row r="35" spans="6:13" x14ac:dyDescent="0.25">
      <c r="F35">
        <f>+D15+D15+D15+D15</f>
        <v>5.6000000000000001E-2</v>
      </c>
      <c r="K35">
        <f>+D13*4</f>
        <v>4.8000000000000001E-2</v>
      </c>
      <c r="M35">
        <f>6*6*6*6</f>
        <v>1296</v>
      </c>
    </row>
    <row r="36" spans="6:13" x14ac:dyDescent="0.25">
      <c r="F36">
        <f>+F35*100</f>
        <v>5.6000000000000005</v>
      </c>
      <c r="K36">
        <f>+K35*2</f>
        <v>9.6000000000000002E-2</v>
      </c>
      <c r="M36" s="3">
        <v>0.06</v>
      </c>
    </row>
    <row r="37" spans="6:13" x14ac:dyDescent="0.25">
      <c r="F37">
        <f>+D17+D17+D17+D17</f>
        <v>6.4000000000000001E-2</v>
      </c>
      <c r="M37">
        <f>+M36*6%</f>
        <v>3.5999999999999999E-3</v>
      </c>
    </row>
    <row r="38" spans="6:13" x14ac:dyDescent="0.25">
      <c r="F38">
        <f>+F37*100</f>
        <v>6.4</v>
      </c>
      <c r="K38" t="s">
        <v>1</v>
      </c>
    </row>
    <row r="39" spans="6:13" x14ac:dyDescent="0.25">
      <c r="K39">
        <f>0.009*5</f>
        <v>4.4999999999999998E-2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"/>
  <sheetViews>
    <sheetView rightToLeft="1" tabSelected="1" workbookViewId="0">
      <selection activeCell="C8" sqref="C8"/>
    </sheetView>
  </sheetViews>
  <sheetFormatPr defaultColWidth="36.42578125" defaultRowHeight="15" x14ac:dyDescent="0.25"/>
  <cols>
    <col min="1" max="1" width="69.140625" style="5" customWidth="1"/>
    <col min="2" max="2" width="36.42578125" style="9"/>
    <col min="3" max="3" width="24.140625" style="5" customWidth="1"/>
    <col min="4" max="16384" width="36.42578125" style="5"/>
  </cols>
  <sheetData>
    <row r="1" spans="1:3" ht="47.25" thickBot="1" x14ac:dyDescent="0.3">
      <c r="A1" s="4" t="s">
        <v>9</v>
      </c>
      <c r="B1" s="4"/>
    </row>
    <row r="2" spans="1:3" ht="34.5" thickBot="1" x14ac:dyDescent="0.3">
      <c r="A2" s="6" t="s">
        <v>7</v>
      </c>
      <c r="B2" s="7" t="s">
        <v>8</v>
      </c>
    </row>
    <row r="3" spans="1:3" s="8" customFormat="1" ht="33.75" x14ac:dyDescent="0.25">
      <c r="A3" s="15" t="s">
        <v>2</v>
      </c>
      <c r="B3" s="10">
        <v>301</v>
      </c>
    </row>
    <row r="4" spans="1:3" s="8" customFormat="1" ht="33.75" x14ac:dyDescent="0.25">
      <c r="A4" s="11" t="s">
        <v>3</v>
      </c>
      <c r="B4" s="12">
        <f>Data!E19</f>
        <v>3.2629999999999999</v>
      </c>
    </row>
    <row r="5" spans="1:3" s="8" customFormat="1" ht="34.5" thickBot="1" x14ac:dyDescent="0.3">
      <c r="A5" s="11" t="s">
        <v>4</v>
      </c>
      <c r="B5" s="12">
        <f>Data!E21</f>
        <v>9.7889999999999997</v>
      </c>
    </row>
    <row r="6" spans="1:3" s="8" customFormat="1" ht="34.5" thickBot="1" x14ac:dyDescent="0.3">
      <c r="A6" s="11" t="s">
        <v>5</v>
      </c>
      <c r="B6" s="12">
        <f>+B4+B5</f>
        <v>13.052</v>
      </c>
      <c r="C6" s="16" t="s">
        <v>12</v>
      </c>
    </row>
    <row r="7" spans="1:3" s="8" customFormat="1" ht="34.5" thickBot="1" x14ac:dyDescent="0.3">
      <c r="A7" s="11" t="s">
        <v>6</v>
      </c>
      <c r="B7" s="12">
        <f>IF(B3&gt;300,(+B3*C7),0)</f>
        <v>1.5050000000000001</v>
      </c>
      <c r="C7" s="17">
        <v>5.0000000000000001E-3</v>
      </c>
    </row>
    <row r="8" spans="1:3" ht="34.5" thickBot="1" x14ac:dyDescent="0.3">
      <c r="A8" s="13" t="s">
        <v>10</v>
      </c>
      <c r="B8" s="14">
        <f>+B7+B6</f>
        <v>14.557</v>
      </c>
    </row>
    <row r="9" spans="1:3" ht="34.5" thickBot="1" x14ac:dyDescent="0.3">
      <c r="A9" s="13" t="s">
        <v>11</v>
      </c>
      <c r="B9" s="14">
        <f>+B3-B8</f>
        <v>286.44299999999998</v>
      </c>
    </row>
  </sheetData>
  <sheetProtection sheet="1" objects="1" scenarios="1"/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استقطاعات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Mostafa</dc:creator>
  <cp:lastModifiedBy>Mostafa</cp:lastModifiedBy>
  <dcterms:created xsi:type="dcterms:W3CDTF">2015-12-22T10:55:14Z</dcterms:created>
  <dcterms:modified xsi:type="dcterms:W3CDTF">2015-12-28T13:17:29Z</dcterms:modified>
</cp:coreProperties>
</file>