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240" yWindow="165" windowWidth="20115" windowHeight="6660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C8" i="1" l="1"/>
  <c r="E2" i="1" s="1"/>
  <c r="C10" i="1" l="1"/>
  <c r="G10" i="1" s="1"/>
  <c r="I10" i="1" s="1"/>
  <c r="A2" i="1" l="1"/>
  <c r="C2" i="1" l="1"/>
  <c r="H2" i="1" s="1"/>
  <c r="B5" i="1" s="1"/>
  <c r="A5" i="1" l="1"/>
  <c r="G2" i="1"/>
  <c r="F5" i="1"/>
  <c r="C5" i="1"/>
  <c r="D5" i="1"/>
  <c r="E5" i="1" l="1"/>
  <c r="G5" i="1" s="1"/>
  <c r="H5" i="1" s="1"/>
  <c r="I5" i="1" s="1"/>
  <c r="J5" i="1" s="1"/>
  <c r="K5" i="1" s="1"/>
</calcChain>
</file>

<file path=xl/sharedStrings.xml><?xml version="1.0" encoding="utf-8"?>
<sst xmlns="http://schemas.openxmlformats.org/spreadsheetml/2006/main" count="27" uniqueCount="27">
  <si>
    <t>الشريحة الاولي</t>
  </si>
  <si>
    <t>الشريحة الثانية</t>
  </si>
  <si>
    <t>الشريحة الثالثة</t>
  </si>
  <si>
    <t>الشريحة الرابعة</t>
  </si>
  <si>
    <t>اجمالي الضريبة</t>
  </si>
  <si>
    <t>نسبة الخصم</t>
  </si>
  <si>
    <t>قيمة الخصم</t>
  </si>
  <si>
    <t>صافي الضريبة</t>
  </si>
  <si>
    <t>الضريبة الشهرية</t>
  </si>
  <si>
    <t>جدول حساب الضريبة</t>
  </si>
  <si>
    <t>حساب قيمة الراتب الاجمالي بمعلومية صافي الراتب</t>
  </si>
  <si>
    <t>صافي الراتب الشهري</t>
  </si>
  <si>
    <t>صافي الراتب السنوي</t>
  </si>
  <si>
    <t>الراتب السنوي الاجمالي</t>
  </si>
  <si>
    <t>الراتب الشهري الاجمالي</t>
  </si>
  <si>
    <t>الراتب الاجمالي الشهري</t>
  </si>
  <si>
    <t>إعداد محاسب/ محمد الدخـس</t>
  </si>
  <si>
    <t>الراتب الاجمالي السنوي</t>
  </si>
  <si>
    <t>قسط التامينات الاجتماعية</t>
  </si>
  <si>
    <t>اساسي تامينات</t>
  </si>
  <si>
    <t>متغير تامينات</t>
  </si>
  <si>
    <t>قسط التامينات</t>
  </si>
  <si>
    <t>الاعباء الشخصية المعافاه</t>
  </si>
  <si>
    <t>الوعاء السنوي</t>
  </si>
  <si>
    <t>الوعاء الشهري</t>
  </si>
  <si>
    <t>صافى الراتب الشهري بعد الضريبة و التامينات</t>
  </si>
  <si>
    <t>صافي الراتب السنوي بعد الضريبة و التامينات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</si>
</sst>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78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" fontId="1" fillId="3" borderId="1" xfId="0" applyNumberFormat="1" applyFont="1" applyFill="1" applyBorder="1" applyAlignment="1" applyProtection="1">
      <alignment horizontal="center" vertical="center"/>
    </xf>
    <xf numFmtId="10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" fontId="1" fillId="7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4" fontId="1" fillId="6" borderId="1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4" fontId="2" fillId="7" borderId="1" xfId="0" applyNumberFormat="1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</xf>
    <xf numFmtId="4" fontId="2" fillId="6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6</xdr:row>
      <xdr:rowOff>76201</xdr:rowOff>
    </xdr:from>
    <xdr:to>
      <xdr:col>9</xdr:col>
      <xdr:colOff>600075</xdr:colOff>
      <xdr:row>8</xdr:row>
      <xdr:rowOff>76201</xdr:rowOff>
    </xdr:to>
    <xdr:sp macro="" textlink="">
      <xdr:nvSpPr>
        <xdr:cNvPr id="2" name="Right Arrow 1"/>
        <xdr:cNvSpPr/>
      </xdr:nvSpPr>
      <xdr:spPr>
        <a:xfrm>
          <a:off x="1762125" y="2514601"/>
          <a:ext cx="5991226" cy="1009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EG" sz="1300" b="1">
              <a:solidFill>
                <a:sysClr val="windowText" lastClr="000000"/>
              </a:solidFill>
            </a:rPr>
            <a:t>ادخل صافي الراتب الشهري و اساسي و متغير التامينات</a:t>
          </a:r>
          <a:r>
            <a:rPr lang="ar-EG" sz="1300" b="1" baseline="0">
              <a:solidFill>
                <a:sysClr val="windowText" lastClr="000000"/>
              </a:solidFill>
            </a:rPr>
            <a:t> المراد حساب الاجمالى الخاص به قبل الضريبة</a:t>
          </a:r>
          <a:endParaRPr lang="en-US" sz="13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152399</xdr:colOff>
      <xdr:row>8</xdr:row>
      <xdr:rowOff>428626</xdr:rowOff>
    </xdr:from>
    <xdr:to>
      <xdr:col>5</xdr:col>
      <xdr:colOff>942974</xdr:colOff>
      <xdr:row>9</xdr:row>
      <xdr:rowOff>219076</xdr:rowOff>
    </xdr:to>
    <xdr:cxnSp macro="">
      <xdr:nvCxnSpPr>
        <xdr:cNvPr id="9" name="Elbow Connector 8"/>
        <xdr:cNvCxnSpPr/>
      </xdr:nvCxnSpPr>
      <xdr:spPr>
        <a:xfrm rot="10800000">
          <a:off x="5610226" y="4086226"/>
          <a:ext cx="1838325" cy="257175"/>
        </a:xfrm>
        <a:prstGeom prst="bentConnector3">
          <a:avLst>
            <a:gd name="adj1" fmla="val 50000"/>
          </a:avLst>
        </a:prstGeom>
        <a:ln w="76200" cmpd="sng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8</xdr:row>
      <xdr:rowOff>457200</xdr:rowOff>
    </xdr:from>
    <xdr:to>
      <xdr:col>11</xdr:col>
      <xdr:colOff>238125</xdr:colOff>
      <xdr:row>9</xdr:row>
      <xdr:rowOff>0</xdr:rowOff>
    </xdr:to>
    <xdr:cxnSp macro="">
      <xdr:nvCxnSpPr>
        <xdr:cNvPr id="58" name="Straight Connector 57"/>
        <xdr:cNvCxnSpPr/>
      </xdr:nvCxnSpPr>
      <xdr:spPr>
        <a:xfrm flipH="1">
          <a:off x="28575" y="3905250"/>
          <a:ext cx="1200150" cy="9525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0</xdr:row>
      <xdr:rowOff>333375</xdr:rowOff>
    </xdr:from>
    <xdr:to>
      <xdr:col>11</xdr:col>
      <xdr:colOff>200025</xdr:colOff>
      <xdr:row>8</xdr:row>
      <xdr:rowOff>457200</xdr:rowOff>
    </xdr:to>
    <xdr:cxnSp macro="">
      <xdr:nvCxnSpPr>
        <xdr:cNvPr id="60" name="Straight Connector 59"/>
        <xdr:cNvCxnSpPr/>
      </xdr:nvCxnSpPr>
      <xdr:spPr>
        <a:xfrm flipV="1">
          <a:off x="66675" y="333375"/>
          <a:ext cx="9525" cy="3571875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0</xdr:row>
      <xdr:rowOff>361950</xdr:rowOff>
    </xdr:from>
    <xdr:to>
      <xdr:col>11</xdr:col>
      <xdr:colOff>219075</xdr:colOff>
      <xdr:row>0</xdr:row>
      <xdr:rowOff>381000</xdr:rowOff>
    </xdr:to>
    <xdr:cxnSp macro="">
      <xdr:nvCxnSpPr>
        <xdr:cNvPr id="63" name="Straight Arrow Connector 62"/>
        <xdr:cNvCxnSpPr/>
      </xdr:nvCxnSpPr>
      <xdr:spPr>
        <a:xfrm>
          <a:off x="47625" y="361950"/>
          <a:ext cx="3286125" cy="1905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showRowColHeaders="0" rightToLeft="1" tabSelected="1" zoomScale="95" zoomScaleNormal="95" workbookViewId="0">
      <pane ySplit="12" topLeftCell="A13" activePane="bottomLeft" state="frozen"/>
      <selection pane="bottomLeft" activeCell="A13" sqref="A13:XFD1048576"/>
    </sheetView>
  </sheetViews>
  <sheetFormatPr defaultColWidth="0" defaultRowHeight="12.75" zeroHeight="1" x14ac:dyDescent="0.2"/>
  <cols>
    <col min="1" max="11" width="15.7109375" style="2" customWidth="1"/>
    <col min="12" max="12" width="4" style="2" customWidth="1"/>
    <col min="13" max="14" width="9.140625" style="2" hidden="1" customWidth="1"/>
    <col min="15" max="15" width="22.28515625" style="2" hidden="1" customWidth="1"/>
    <col min="16" max="16" width="22" style="2" hidden="1" customWidth="1"/>
    <col min="17" max="16384" width="9.140625" style="2" hidden="1"/>
  </cols>
  <sheetData>
    <row r="1" spans="1:11" s="12" customFormat="1" ht="31.5" thickTop="1" thickBot="1" x14ac:dyDescent="0.25">
      <c r="A1" s="17" t="s">
        <v>15</v>
      </c>
      <c r="B1" s="18"/>
      <c r="C1" s="17" t="s">
        <v>17</v>
      </c>
      <c r="D1" s="18"/>
      <c r="E1" s="11" t="s">
        <v>18</v>
      </c>
      <c r="F1" s="11" t="s">
        <v>22</v>
      </c>
      <c r="G1" s="11" t="s">
        <v>24</v>
      </c>
      <c r="H1" s="11" t="s">
        <v>23</v>
      </c>
    </row>
    <row r="2" spans="1:11" ht="27.95" customHeight="1" thickTop="1" thickBot="1" x14ac:dyDescent="0.25">
      <c r="A2" s="19">
        <f>I10</f>
        <v>4934.3100204498987</v>
      </c>
      <c r="B2" s="19"/>
      <c r="C2" s="19">
        <f>A2*12</f>
        <v>59211.720245398785</v>
      </c>
      <c r="D2" s="19"/>
      <c r="E2" s="13">
        <f>C8</f>
        <v>85.9</v>
      </c>
      <c r="F2" s="14">
        <v>7000</v>
      </c>
      <c r="G2" s="13">
        <f>H2/12</f>
        <v>4265.0766871165652</v>
      </c>
      <c r="H2" s="13">
        <f>C2-F2-(E2*12)</f>
        <v>51180.920245398782</v>
      </c>
      <c r="I2" s="1"/>
      <c r="J2" s="1"/>
      <c r="K2" s="1"/>
    </row>
    <row r="3" spans="1:11" ht="21.75" thickTop="1" thickBot="1" x14ac:dyDescent="0.35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46.5" thickTop="1" thickBo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1" t="s">
        <v>25</v>
      </c>
      <c r="K4" s="11" t="s">
        <v>26</v>
      </c>
    </row>
    <row r="5" spans="1:11" ht="27.95" customHeight="1" thickTop="1" thickBot="1" x14ac:dyDescent="0.25">
      <c r="A5" s="3">
        <f>IF(H2&gt;0,IF(AND(H2&lt;=30000,H2&gt;8000),(H2-8000)*0.1,22000*0.1),0)</f>
        <v>2200</v>
      </c>
      <c r="B5" s="3">
        <f>IF(H2&gt;0,IF(AND(H2&lt;=45000,H2&gt;30000),(H2-30000)*0.15,IF(H2&gt;30000,15000*0.15,0)),0)</f>
        <v>2250</v>
      </c>
      <c r="C5" s="3">
        <f>IF(H2&gt;0,IF(AND(H2&lt;=200000,H2&gt;45000),(H2-45000)*0.2,IF(H2&gt;45000,155000*0.2,0)),0)</f>
        <v>1236.1840490797565</v>
      </c>
      <c r="D5" s="3">
        <f>IF(H2&gt;0,IF(H2&gt;=200001,(H2-200000)*0.225,0),0)</f>
        <v>0</v>
      </c>
      <c r="E5" s="3">
        <f>SUM(A5:D5)</f>
        <v>5686.1840490797567</v>
      </c>
      <c r="F5" s="4">
        <f>IF(H2&lt;=30000,0.85,
IF(H2&lt;=45000,0.45,
IF(H2&lt;=200000,0.075,0)))</f>
        <v>7.4999999999999997E-2</v>
      </c>
      <c r="G5" s="3">
        <f>E5*F5</f>
        <v>426.46380368098175</v>
      </c>
      <c r="H5" s="3">
        <f>E5-G5</f>
        <v>5259.7202453987748</v>
      </c>
      <c r="I5" s="3">
        <f>H5/12</f>
        <v>438.31002044989788</v>
      </c>
      <c r="J5" s="3">
        <f>A2-I5-E2</f>
        <v>4410.1000000000013</v>
      </c>
      <c r="K5" s="3">
        <f>J5*12</f>
        <v>52921.200000000012</v>
      </c>
    </row>
    <row r="6" spans="1:11" ht="21.75" thickTop="1" thickBot="1" x14ac:dyDescent="0.25">
      <c r="A6" s="23" t="s">
        <v>10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27.95" customHeight="1" thickTop="1" thickBot="1" x14ac:dyDescent="0.25">
      <c r="A7" s="8" t="s">
        <v>19</v>
      </c>
      <c r="B7" s="8" t="s">
        <v>20</v>
      </c>
      <c r="C7" s="8" t="s">
        <v>21</v>
      </c>
      <c r="E7" s="6"/>
      <c r="F7" s="6"/>
      <c r="G7" s="6"/>
      <c r="H7" s="6"/>
      <c r="I7" s="6"/>
      <c r="J7" s="6"/>
      <c r="K7" s="6"/>
    </row>
    <row r="8" spans="1:11" ht="27.95" customHeight="1" thickTop="1" thickBot="1" x14ac:dyDescent="0.25">
      <c r="A8" s="15">
        <v>535</v>
      </c>
      <c r="B8" s="15">
        <v>100</v>
      </c>
      <c r="C8" s="9">
        <f>ROUND((A8*0.14)+(B8*0.11),2)</f>
        <v>85.9</v>
      </c>
      <c r="D8" s="7"/>
      <c r="E8" s="6"/>
      <c r="F8" s="6"/>
      <c r="G8" s="6"/>
      <c r="H8" s="6"/>
      <c r="I8" s="6"/>
      <c r="J8" s="6"/>
      <c r="K8" s="6"/>
    </row>
    <row r="9" spans="1:11" ht="27.95" customHeight="1" thickTop="1" thickBot="1" x14ac:dyDescent="0.25">
      <c r="A9" s="26" t="s">
        <v>11</v>
      </c>
      <c r="B9" s="26"/>
      <c r="C9" s="27">
        <v>4410.1000000000004</v>
      </c>
      <c r="D9" s="27"/>
      <c r="E9" s="5"/>
      <c r="F9" s="1"/>
      <c r="G9" s="29" t="s">
        <v>13</v>
      </c>
      <c r="H9" s="29"/>
      <c r="I9" s="29" t="s">
        <v>14</v>
      </c>
      <c r="J9" s="29"/>
    </row>
    <row r="10" spans="1:11" ht="27.95" customHeight="1" thickTop="1" thickBot="1" x14ac:dyDescent="0.25">
      <c r="A10" s="26" t="s">
        <v>12</v>
      </c>
      <c r="B10" s="26"/>
      <c r="C10" s="28">
        <f>C9*12</f>
        <v>52921.200000000004</v>
      </c>
      <c r="D10" s="28"/>
      <c r="E10" s="1"/>
      <c r="F10" s="1"/>
      <c r="G10" s="29">
        <f>IF((C10-7000)&lt;=29670,(((C10-7000)-8000)/0.985)+8000,IF((C10-7000)&lt;=42552.5,((C10-7000)-1265)/0.9175,IF((C10-7000)&lt;=167208.75,((C10-7000)-4208.75)/0.815,IF((C10-7000)&gt;167208.75,(((C10-7000)-164550)/0.775)+200000))))+7000+(C8*12)</f>
        <v>59211.720245398785</v>
      </c>
      <c r="H10" s="29"/>
      <c r="I10" s="29">
        <f>(G10/12)</f>
        <v>4934.3100204498987</v>
      </c>
      <c r="J10" s="29"/>
    </row>
    <row r="11" spans="1:11" ht="13.5" thickTop="1" x14ac:dyDescent="0.2"/>
    <row r="12" spans="1:11" ht="20.25" x14ac:dyDescent="0.3">
      <c r="A12" s="16" t="s">
        <v>16</v>
      </c>
      <c r="B12" s="16"/>
      <c r="C12" s="16"/>
    </row>
  </sheetData>
  <sheetProtection password="9E77" sheet="1" objects="1" scenarios="1"/>
  <mergeCells count="15">
    <mergeCell ref="A12:C12"/>
    <mergeCell ref="A1:B1"/>
    <mergeCell ref="A2:B2"/>
    <mergeCell ref="C1:D1"/>
    <mergeCell ref="C2:D2"/>
    <mergeCell ref="A3:K3"/>
    <mergeCell ref="A6:K6"/>
    <mergeCell ref="A9:B9"/>
    <mergeCell ref="A10:B10"/>
    <mergeCell ref="C9:D9"/>
    <mergeCell ref="C10:D10"/>
    <mergeCell ref="G9:H9"/>
    <mergeCell ref="G10:H10"/>
    <mergeCell ref="I9:J9"/>
    <mergeCell ref="I10:J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Dakhs</dc:creator>
  <cp:lastModifiedBy>Mohamed Dakhs</cp:lastModifiedBy>
  <dcterms:created xsi:type="dcterms:W3CDTF">2018-11-27T08:42:17Z</dcterms:created>
  <dcterms:modified xsi:type="dcterms:W3CDTF">2018-12-19T11:13:40Z</dcterms:modified>
</cp:coreProperties>
</file>